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f2128ddf93c6bef/Escritorio/"/>
    </mc:Choice>
  </mc:AlternateContent>
  <xr:revisionPtr revIDLastSave="257" documentId="8_{77468673-778D-4160-A479-7E383724B644}" xr6:coauthVersionLast="47" xr6:coauthVersionMax="47" xr10:uidLastSave="{C41E4F7A-E82E-4F07-BA89-167135B2324D}"/>
  <bookViews>
    <workbookView xWindow="-108" yWindow="-108" windowWidth="23256" windowHeight="12576" xr2:uid="{5106CF1A-A67B-4093-9BE6-EABDE167D2A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11" i="1"/>
  <c r="D26" i="1"/>
  <c r="D27" i="1" s="1"/>
  <c r="B1" i="1"/>
  <c r="M2" i="1"/>
  <c r="B17" i="1"/>
  <c r="B19" i="1" s="1"/>
  <c r="B20" i="1" s="1"/>
  <c r="B9" i="1"/>
  <c r="L2" i="1" l="1"/>
  <c r="L3" i="1" s="1"/>
  <c r="L4" i="1" s="1"/>
  <c r="L5" i="1" s="1"/>
  <c r="L6" i="1" s="1"/>
  <c r="L26" i="1"/>
  <c r="L27" i="1" s="1"/>
  <c r="L28" i="1" s="1"/>
  <c r="L29" i="1" s="1"/>
  <c r="L30" i="1" s="1"/>
  <c r="M3" i="1"/>
  <c r="N2" i="1" l="1"/>
  <c r="M4" i="1"/>
  <c r="N3" i="1" l="1"/>
  <c r="O2" i="1"/>
  <c r="M5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l="1"/>
  <c r="N4" i="1"/>
  <c r="O4" i="1" s="1"/>
  <c r="O3" i="1"/>
  <c r="M20" i="1" l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N5" i="1"/>
  <c r="N6" i="1" l="1"/>
  <c r="O5" i="1"/>
  <c r="N7" i="1" l="1"/>
  <c r="O6" i="1"/>
  <c r="N8" i="1" l="1"/>
  <c r="O7" i="1"/>
  <c r="N9" i="1" l="1"/>
  <c r="O8" i="1"/>
  <c r="N10" i="1" l="1"/>
  <c r="O9" i="1"/>
  <c r="N11" i="1" l="1"/>
  <c r="O10" i="1"/>
  <c r="N12" i="1" l="1"/>
  <c r="O11" i="1"/>
  <c r="N13" i="1" l="1"/>
  <c r="O12" i="1"/>
  <c r="N14" i="1" l="1"/>
  <c r="O13" i="1"/>
  <c r="N15" i="1" l="1"/>
  <c r="O14" i="1"/>
  <c r="N16" i="1" l="1"/>
  <c r="O15" i="1"/>
  <c r="N17" i="1" l="1"/>
  <c r="O16" i="1"/>
  <c r="N18" i="1" l="1"/>
  <c r="N19" i="1" s="1"/>
  <c r="O19" i="1" s="1"/>
  <c r="O17" i="1"/>
  <c r="O18" i="1" l="1"/>
  <c r="N20" i="1" l="1"/>
  <c r="N21" i="1" l="1"/>
  <c r="O20" i="1"/>
  <c r="N22" i="1" l="1"/>
  <c r="O21" i="1"/>
  <c r="N23" i="1" l="1"/>
  <c r="O22" i="1"/>
  <c r="N24" i="1" l="1"/>
  <c r="O23" i="1"/>
  <c r="N25" i="1" l="1"/>
  <c r="O24" i="1"/>
  <c r="N26" i="1" l="1"/>
  <c r="O25" i="1"/>
  <c r="N27" i="1" l="1"/>
  <c r="O26" i="1"/>
  <c r="N28" i="1" l="1"/>
  <c r="O27" i="1"/>
  <c r="N29" i="1" l="1"/>
  <c r="O28" i="1"/>
  <c r="N30" i="1" l="1"/>
  <c r="O29" i="1"/>
  <c r="N31" i="1" l="1"/>
  <c r="O30" i="1"/>
  <c r="N32" i="1" l="1"/>
  <c r="O31" i="1"/>
  <c r="N33" i="1" l="1"/>
  <c r="O32" i="1"/>
  <c r="N34" i="1" l="1"/>
  <c r="O33" i="1"/>
  <c r="N35" i="1" l="1"/>
  <c r="O34" i="1"/>
  <c r="N36" i="1" l="1"/>
  <c r="O35" i="1"/>
  <c r="N37" i="1" l="1"/>
  <c r="O36" i="1"/>
  <c r="N38" i="1" l="1"/>
  <c r="O37" i="1"/>
  <c r="N39" i="1" l="1"/>
  <c r="O38" i="1"/>
  <c r="N40" i="1" l="1"/>
  <c r="O39" i="1"/>
  <c r="N41" i="1" l="1"/>
  <c r="O40" i="1"/>
  <c r="N42" i="1" l="1"/>
  <c r="O41" i="1"/>
  <c r="N43" i="1" l="1"/>
  <c r="O42" i="1"/>
  <c r="N44" i="1" l="1"/>
  <c r="O43" i="1"/>
  <c r="N45" i="1" l="1"/>
  <c r="O44" i="1"/>
  <c r="N46" i="1" l="1"/>
  <c r="O45" i="1"/>
  <c r="N47" i="1" l="1"/>
  <c r="O46" i="1"/>
  <c r="N48" i="1" l="1"/>
  <c r="O47" i="1"/>
  <c r="N49" i="1" l="1"/>
  <c r="O49" i="1" s="1"/>
  <c r="O48" i="1"/>
</calcChain>
</file>

<file path=xl/sharedStrings.xml><?xml version="1.0" encoding="utf-8"?>
<sst xmlns="http://schemas.openxmlformats.org/spreadsheetml/2006/main" count="63" uniqueCount="53">
  <si>
    <t>W</t>
  </si>
  <si>
    <t>A</t>
  </si>
  <si>
    <t>V</t>
  </si>
  <si>
    <t>H</t>
  </si>
  <si>
    <t>Bateria</t>
  </si>
  <si>
    <t>https://es.aliexpress.com/item/1005008692253612.html</t>
  </si>
  <si>
    <t>Tiempo Carga Bat</t>
  </si>
  <si>
    <t>Cantidad</t>
  </si>
  <si>
    <t>Potencia</t>
  </si>
  <si>
    <t>TOTAL</t>
  </si>
  <si>
    <t>https://es.aliexpress.com/item/1005007116094157.html</t>
  </si>
  <si>
    <t>HORAS DIA</t>
  </si>
  <si>
    <t>BITAXE GAMMA</t>
  </si>
  <si>
    <t>% CARGA</t>
  </si>
  <si>
    <t>Reductor 12v a 5V 6A</t>
  </si>
  <si>
    <t>https://es.aliexpress.com/item/1005006842450537.html</t>
  </si>
  <si>
    <t>https://es.aliexpress.com/item/1005007168934730.html</t>
  </si>
  <si>
    <t>https://es.aliexpress.com/item/1005008675642473.html</t>
  </si>
  <si>
    <t>HPS</t>
  </si>
  <si>
    <t>GENERA (A)</t>
  </si>
  <si>
    <t>Consumo (A)</t>
  </si>
  <si>
    <t>CARGA (A)</t>
  </si>
  <si>
    <t>(Sin consumo)</t>
  </si>
  <si>
    <t>DÍA UNO</t>
  </si>
  <si>
    <t>DÍA DOS</t>
  </si>
  <si>
    <t>Panel Solar</t>
  </si>
  <si>
    <t>Control MPPT</t>
  </si>
  <si>
    <t>Voltaje</t>
  </si>
  <si>
    <t>Amperaje</t>
  </si>
  <si>
    <t>(CC)</t>
  </si>
  <si>
    <t>Controlador MPPT</t>
  </si>
  <si>
    <t>Paneles Solares</t>
  </si>
  <si>
    <t>Reductor 5V 6A</t>
  </si>
  <si>
    <t>Bitaxe Gamma</t>
  </si>
  <si>
    <t>60A</t>
  </si>
  <si>
    <t>12V 50A</t>
  </si>
  <si>
    <t>Batería 12V 150A</t>
  </si>
  <si>
    <t>5V</t>
  </si>
  <si>
    <t>6A</t>
  </si>
  <si>
    <t>DIAGRAMA</t>
  </si>
  <si>
    <t>Reporte BATERIA Wifi</t>
  </si>
  <si>
    <t>Reporte Batería</t>
  </si>
  <si>
    <t>(Minero)</t>
  </si>
  <si>
    <t>Autonomía Ideal</t>
  </si>
  <si>
    <t>Auton Peor Caso</t>
  </si>
  <si>
    <t>En el momento más bajo de la batería</t>
  </si>
  <si>
    <t>Bateria 100% cargada</t>
  </si>
  <si>
    <t>USD</t>
  </si>
  <si>
    <t>(CLP Pesos Chilenos)</t>
  </si>
  <si>
    <t>W (A*V)</t>
  </si>
  <si>
    <t>(Horas de carga al día Isla de Maipo, CHILE)</t>
  </si>
  <si>
    <t>CLP</t>
  </si>
  <si>
    <t>1 USD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</si>
</sst>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&quot;$&quot;\-#,##0"/>
    <numFmt numFmtId="42" formatCode="_ &quot;$&quot;* #,##0_ ;_ &quot;$&quot;* \-#,##0_ ;_ &quot;$&quot;* &quot;-&quot;_ ;_ @_ 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">
    <xf numFmtId="0" fontId="0" fillId="0" borderId="0" xfId="0"/>
    <xf numFmtId="6" fontId="0" fillId="0" borderId="0" xfId="0" applyNumberFormat="1"/>
    <xf numFmtId="0" fontId="2" fillId="0" borderId="0" xfId="1"/>
    <xf numFmtId="0" fontId="1" fillId="0" borderId="0" xfId="0" applyFont="1"/>
    <xf numFmtId="0" fontId="0" fillId="3" borderId="0" xfId="0" applyFill="1"/>
    <xf numFmtId="0" fontId="0" fillId="0" borderId="1" xfId="0" applyBorder="1"/>
    <xf numFmtId="0" fontId="0" fillId="0" borderId="1" xfId="0" applyBorder="1" applyAlignment="1">
      <alignment horizontal="center" vertical="center" textRotation="90"/>
    </xf>
    <xf numFmtId="0" fontId="0" fillId="4" borderId="1" xfId="0" applyFill="1" applyBorder="1"/>
    <xf numFmtId="9" fontId="0" fillId="0" borderId="1" xfId="3" applyFont="1" applyBorder="1"/>
    <xf numFmtId="0" fontId="0" fillId="2" borderId="1" xfId="0" applyFill="1" applyBorder="1"/>
    <xf numFmtId="0" fontId="0" fillId="5" borderId="1" xfId="0" applyFill="1" applyBorder="1"/>
    <xf numFmtId="0" fontId="4" fillId="0" borderId="0" xfId="0" applyFont="1"/>
    <xf numFmtId="42" fontId="1" fillId="0" borderId="0" xfId="2" applyFont="1"/>
  </cellXfs>
  <cellStyles count="4">
    <cellStyle name="Hipervínculo" xfId="1" builtinId="8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7</xdr:col>
      <xdr:colOff>190501</xdr:colOff>
      <xdr:row>48</xdr:row>
      <xdr:rowOff>129121</xdr:rowOff>
    </xdr:to>
    <xdr:grpSp>
      <xdr:nvGrpSpPr>
        <xdr:cNvPr id="24" name="Grupo 23">
          <a:extLst>
            <a:ext uri="{FF2B5EF4-FFF2-40B4-BE49-F238E27FC236}">
              <a16:creationId xmlns:a16="http://schemas.microsoft.com/office/drawing/2014/main" id="{EF07B745-B9D4-E0DC-E2BC-4B63AE147A7F}"/>
            </a:ext>
          </a:extLst>
        </xdr:cNvPr>
        <xdr:cNvGrpSpPr/>
      </xdr:nvGrpSpPr>
      <xdr:grpSpPr>
        <a:xfrm>
          <a:off x="0" y="5669280"/>
          <a:ext cx="5974081" cy="3238081"/>
          <a:chOff x="0" y="4937760"/>
          <a:chExt cx="5974081" cy="3238081"/>
        </a:xfrm>
      </xdr:grpSpPr>
      <xdr:pic>
        <xdr:nvPicPr>
          <xdr:cNvPr id="2" name="Imagen 1" descr="kit solar instalado 5kw 48v off grid litio | SOL DE CLIMA soluciones en  climatización">
            <a:extLst>
              <a:ext uri="{FF2B5EF4-FFF2-40B4-BE49-F238E27FC236}">
                <a16:creationId xmlns:a16="http://schemas.microsoft.com/office/drawing/2014/main" id="{A525C19D-52CB-D81F-F958-B6C1E319BD4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4937760"/>
            <a:ext cx="1508760" cy="15087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" name="Imagen 2">
            <a:extLst>
              <a:ext uri="{FF2B5EF4-FFF2-40B4-BE49-F238E27FC236}">
                <a16:creationId xmlns:a16="http://schemas.microsoft.com/office/drawing/2014/main" id="{D6E364D8-43F3-3BAA-CA43-0C3095D318C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14500" y="5489141"/>
            <a:ext cx="961206" cy="584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76B6245D-5B87-1941-584D-FD0CFD4579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41844" y="5471161"/>
            <a:ext cx="1529617" cy="112014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99526316-DA70-3467-1053-4BB058AA547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815841" y="5554980"/>
            <a:ext cx="1158240" cy="577725"/>
          </a:xfrm>
          <a:prstGeom prst="rect">
            <a:avLst/>
          </a:prstGeom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18162ABD-A561-57FA-890A-8EF44FA24B7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4825234" y="6606540"/>
            <a:ext cx="1020937" cy="1569301"/>
          </a:xfrm>
          <a:prstGeom prst="rect">
            <a:avLst/>
          </a:prstGeom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2267AC21-C866-4DDD-BEE2-F80787D4F7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3451861" y="6964681"/>
            <a:ext cx="708660" cy="518940"/>
          </a:xfrm>
          <a:prstGeom prst="rect">
            <a:avLst/>
          </a:prstGeom>
        </xdr:spPr>
      </xdr:pic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1C4E237F-6552-EFA5-15A2-52B38539BEF6}"/>
              </a:ext>
            </a:extLst>
          </xdr:cNvPr>
          <xdr:cNvCxnSpPr/>
        </xdr:nvCxnSpPr>
        <xdr:spPr>
          <a:xfrm>
            <a:off x="1463040" y="5692140"/>
            <a:ext cx="320040" cy="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DD4C7BDA-41B6-48A1-8BE8-24221F61BCEB}"/>
              </a:ext>
            </a:extLst>
          </xdr:cNvPr>
          <xdr:cNvCxnSpPr/>
        </xdr:nvCxnSpPr>
        <xdr:spPr>
          <a:xfrm>
            <a:off x="1470660" y="5844540"/>
            <a:ext cx="32004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ector recto 10">
            <a:extLst>
              <a:ext uri="{FF2B5EF4-FFF2-40B4-BE49-F238E27FC236}">
                <a16:creationId xmlns:a16="http://schemas.microsoft.com/office/drawing/2014/main" id="{BBDAEB42-A056-4710-B5D6-FD569F590830}"/>
              </a:ext>
            </a:extLst>
          </xdr:cNvPr>
          <xdr:cNvCxnSpPr/>
        </xdr:nvCxnSpPr>
        <xdr:spPr>
          <a:xfrm>
            <a:off x="2613660" y="5737860"/>
            <a:ext cx="563880" cy="1524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967F5A10-C925-4065-9B97-287EDB5BEC29}"/>
              </a:ext>
            </a:extLst>
          </xdr:cNvPr>
          <xdr:cNvCxnSpPr/>
        </xdr:nvCxnSpPr>
        <xdr:spPr>
          <a:xfrm>
            <a:off x="2598420" y="5890260"/>
            <a:ext cx="563880" cy="1524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Conector recto 13">
            <a:extLst>
              <a:ext uri="{FF2B5EF4-FFF2-40B4-BE49-F238E27FC236}">
                <a16:creationId xmlns:a16="http://schemas.microsoft.com/office/drawing/2014/main" id="{560B6AC8-324B-4B12-A3DB-68D84853A315}"/>
              </a:ext>
            </a:extLst>
          </xdr:cNvPr>
          <xdr:cNvCxnSpPr/>
        </xdr:nvCxnSpPr>
        <xdr:spPr>
          <a:xfrm>
            <a:off x="4472940" y="5775960"/>
            <a:ext cx="434340" cy="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Conector recto 15">
            <a:extLst>
              <a:ext uri="{FF2B5EF4-FFF2-40B4-BE49-F238E27FC236}">
                <a16:creationId xmlns:a16="http://schemas.microsoft.com/office/drawing/2014/main" id="{584FA131-DD93-42E2-BEB8-50B46C82195B}"/>
              </a:ext>
            </a:extLst>
          </xdr:cNvPr>
          <xdr:cNvCxnSpPr/>
        </xdr:nvCxnSpPr>
        <xdr:spPr>
          <a:xfrm>
            <a:off x="4465320" y="5890260"/>
            <a:ext cx="43434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Conector recto 16">
            <a:extLst>
              <a:ext uri="{FF2B5EF4-FFF2-40B4-BE49-F238E27FC236}">
                <a16:creationId xmlns:a16="http://schemas.microsoft.com/office/drawing/2014/main" id="{65F83C08-12FA-412D-AC47-486F6AF9FA90}"/>
              </a:ext>
            </a:extLst>
          </xdr:cNvPr>
          <xdr:cNvCxnSpPr/>
        </xdr:nvCxnSpPr>
        <xdr:spPr>
          <a:xfrm>
            <a:off x="5448300" y="6134100"/>
            <a:ext cx="0" cy="51054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Conector recto 19">
            <a:extLst>
              <a:ext uri="{FF2B5EF4-FFF2-40B4-BE49-F238E27FC236}">
                <a16:creationId xmlns:a16="http://schemas.microsoft.com/office/drawing/2014/main" id="{22387575-9BE8-4133-81AD-AAC9D59C906D}"/>
              </a:ext>
            </a:extLst>
          </xdr:cNvPr>
          <xdr:cNvCxnSpPr/>
        </xdr:nvCxnSpPr>
        <xdr:spPr>
          <a:xfrm>
            <a:off x="5334000" y="6118860"/>
            <a:ext cx="0" cy="51054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Conector recto 20">
            <a:extLst>
              <a:ext uri="{FF2B5EF4-FFF2-40B4-BE49-F238E27FC236}">
                <a16:creationId xmlns:a16="http://schemas.microsoft.com/office/drawing/2014/main" id="{10E1D6B6-08A5-4F63-AAE5-D88B8D3B6041}"/>
              </a:ext>
            </a:extLst>
          </xdr:cNvPr>
          <xdr:cNvCxnSpPr/>
        </xdr:nvCxnSpPr>
        <xdr:spPr>
          <a:xfrm>
            <a:off x="3619500" y="6385560"/>
            <a:ext cx="0" cy="59436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Conector recto 22">
            <a:extLst>
              <a:ext uri="{FF2B5EF4-FFF2-40B4-BE49-F238E27FC236}">
                <a16:creationId xmlns:a16="http://schemas.microsoft.com/office/drawing/2014/main" id="{F12DC3BD-A97A-4A6F-9104-35E0E5398A96}"/>
              </a:ext>
            </a:extLst>
          </xdr:cNvPr>
          <xdr:cNvCxnSpPr/>
        </xdr:nvCxnSpPr>
        <xdr:spPr>
          <a:xfrm>
            <a:off x="3756660" y="6400800"/>
            <a:ext cx="0" cy="59436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.aliexpress.com/item/1005006842450537.html" TargetMode="External"/><Relationship Id="rId2" Type="http://schemas.openxmlformats.org/officeDocument/2006/relationships/hyperlink" Target="https://es.aliexpress.com/item/1005007116094157.html" TargetMode="External"/><Relationship Id="rId1" Type="http://schemas.openxmlformats.org/officeDocument/2006/relationships/hyperlink" Target="https://es.aliexpress.com/item/1005008692253612.html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es.aliexpress.com/item/1005008675642473.html" TargetMode="External"/><Relationship Id="rId4" Type="http://schemas.openxmlformats.org/officeDocument/2006/relationships/hyperlink" Target="https://es.aliexpress.com/item/100500716893473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E3E47-4C91-4A1A-B87B-899DED3A07D3}">
  <dimension ref="A1:O52"/>
  <sheetViews>
    <sheetView tabSelected="1" workbookViewId="0">
      <selection activeCell="F10" sqref="F10"/>
    </sheetView>
  </sheetViews>
  <sheetFormatPr baseColWidth="10" defaultRowHeight="14.4" x14ac:dyDescent="0.3"/>
  <cols>
    <col min="1" max="1" width="15" bestFit="1" customWidth="1"/>
  </cols>
  <sheetData>
    <row r="1" spans="1:15" x14ac:dyDescent="0.3">
      <c r="A1" t="s">
        <v>12</v>
      </c>
      <c r="B1">
        <f>B2*B3</f>
        <v>30</v>
      </c>
      <c r="C1" t="s">
        <v>49</v>
      </c>
      <c r="D1" s="1">
        <v>123739</v>
      </c>
      <c r="E1" s="2" t="s">
        <v>17</v>
      </c>
      <c r="J1" s="5"/>
      <c r="K1" s="5" t="s">
        <v>11</v>
      </c>
      <c r="L1" s="5" t="s">
        <v>19</v>
      </c>
      <c r="M1" s="5" t="s">
        <v>20</v>
      </c>
      <c r="N1" s="5" t="s">
        <v>21</v>
      </c>
      <c r="O1" s="5" t="s">
        <v>13</v>
      </c>
    </row>
    <row r="2" spans="1:15" x14ac:dyDescent="0.3">
      <c r="A2" t="s">
        <v>42</v>
      </c>
      <c r="B2" s="4">
        <v>6</v>
      </c>
      <c r="C2" t="s">
        <v>1</v>
      </c>
      <c r="J2" s="6" t="s">
        <v>23</v>
      </c>
      <c r="K2" s="7">
        <v>1</v>
      </c>
      <c r="L2" s="5">
        <f>B19</f>
        <v>50</v>
      </c>
      <c r="M2" s="5">
        <f>B2</f>
        <v>6</v>
      </c>
      <c r="N2" s="5">
        <f>L2-M2</f>
        <v>44</v>
      </c>
      <c r="O2" s="8">
        <f>N2/$B$7</f>
        <v>0.29333333333333333</v>
      </c>
    </row>
    <row r="3" spans="1:15" x14ac:dyDescent="0.3">
      <c r="B3" s="4">
        <v>5</v>
      </c>
      <c r="C3" t="s">
        <v>2</v>
      </c>
      <c r="D3" t="s">
        <v>29</v>
      </c>
      <c r="J3" s="6"/>
      <c r="K3" s="7">
        <v>2</v>
      </c>
      <c r="L3" s="5">
        <f>L2</f>
        <v>50</v>
      </c>
      <c r="M3" s="5">
        <f>M2</f>
        <v>6</v>
      </c>
      <c r="N3" s="5">
        <f>IF(L3-M3+N2&gt;$B$7,$B$7,IF(L3-M3+N2&gt;0,L3-M3+N2,0))</f>
        <v>88</v>
      </c>
      <c r="O3" s="8">
        <f>N3/$B$7</f>
        <v>0.58666666666666667</v>
      </c>
    </row>
    <row r="4" spans="1:15" x14ac:dyDescent="0.3">
      <c r="J4" s="6"/>
      <c r="K4" s="7">
        <v>3</v>
      </c>
      <c r="L4" s="5">
        <f t="shared" ref="L4:L6" si="0">L3</f>
        <v>50</v>
      </c>
      <c r="M4" s="5">
        <f t="shared" ref="M4:M49" si="1">M3</f>
        <v>6</v>
      </c>
      <c r="N4" s="5">
        <f>IF(L4-M4+N3&gt;$B$7,$B$7,IF(L4-M4+N3&gt;0,L4-M4+N3,0))</f>
        <v>132</v>
      </c>
      <c r="O4" s="8">
        <f>N4/$B$7</f>
        <v>0.88</v>
      </c>
    </row>
    <row r="5" spans="1:15" x14ac:dyDescent="0.3">
      <c r="A5" t="s">
        <v>18</v>
      </c>
      <c r="B5">
        <v>5</v>
      </c>
      <c r="C5" t="s">
        <v>3</v>
      </c>
      <c r="D5" t="s">
        <v>50</v>
      </c>
      <c r="J5" s="6"/>
      <c r="K5" s="7">
        <v>4</v>
      </c>
      <c r="L5" s="5">
        <f t="shared" si="0"/>
        <v>50</v>
      </c>
      <c r="M5" s="5">
        <f t="shared" si="1"/>
        <v>6</v>
      </c>
      <c r="N5" s="5">
        <f>IF(L5-M5+N4&gt;$B$7,$B$7,IF(L5-M5+N4&gt;0,L5-M5+N4,0))</f>
        <v>150</v>
      </c>
      <c r="O5" s="8">
        <f>N5/$B$7</f>
        <v>1</v>
      </c>
    </row>
    <row r="6" spans="1:15" x14ac:dyDescent="0.3">
      <c r="J6" s="6"/>
      <c r="K6" s="7">
        <v>5</v>
      </c>
      <c r="L6" s="5">
        <f t="shared" si="0"/>
        <v>50</v>
      </c>
      <c r="M6" s="5">
        <f t="shared" si="1"/>
        <v>6</v>
      </c>
      <c r="N6" s="5">
        <f>IF(L6-M6+N5&gt;$B$7,$B$7,IF(L6-M6+N5&gt;0,L6-M6+N5,0))</f>
        <v>150</v>
      </c>
      <c r="O6" s="8">
        <f>N6/$B$7</f>
        <v>1</v>
      </c>
    </row>
    <row r="7" spans="1:15" x14ac:dyDescent="0.3">
      <c r="A7" t="s">
        <v>4</v>
      </c>
      <c r="B7" s="4">
        <v>150</v>
      </c>
      <c r="C7" t="s">
        <v>1</v>
      </c>
      <c r="D7" s="1">
        <v>62214</v>
      </c>
      <c r="E7" s="2" t="s">
        <v>5</v>
      </c>
      <c r="J7" s="6"/>
      <c r="K7" s="9">
        <v>6</v>
      </c>
      <c r="L7" s="5">
        <v>0</v>
      </c>
      <c r="M7" s="5">
        <f t="shared" si="1"/>
        <v>6</v>
      </c>
      <c r="N7" s="5">
        <f>IF(L7-M7+N6&gt;$B$7,$B$7,IF(L7-M7+N6&gt;0,L7-M7+N6,0))</f>
        <v>144</v>
      </c>
      <c r="O7" s="8">
        <f>N7/$B$7</f>
        <v>0.96</v>
      </c>
    </row>
    <row r="8" spans="1:15" x14ac:dyDescent="0.3">
      <c r="B8">
        <v>12</v>
      </c>
      <c r="C8" t="s">
        <v>2</v>
      </c>
      <c r="J8" s="6"/>
      <c r="K8" s="9">
        <v>7</v>
      </c>
      <c r="L8" s="5">
        <v>0</v>
      </c>
      <c r="M8" s="5">
        <f t="shared" si="1"/>
        <v>6</v>
      </c>
      <c r="N8" s="5">
        <f>IF(L8-M8+N7&gt;$B$7,$B$7,IF(L8-M8+N7&gt;0,L8-M8+N7,0))</f>
        <v>138</v>
      </c>
      <c r="O8" s="8">
        <f>N8/$B$7</f>
        <v>0.92</v>
      </c>
    </row>
    <row r="9" spans="1:15" x14ac:dyDescent="0.3">
      <c r="B9">
        <f>+B8*B7</f>
        <v>1800</v>
      </c>
      <c r="C9" t="s">
        <v>0</v>
      </c>
      <c r="J9" s="6"/>
      <c r="K9" s="9">
        <v>8</v>
      </c>
      <c r="L9" s="5">
        <v>0</v>
      </c>
      <c r="M9" s="5">
        <f t="shared" si="1"/>
        <v>6</v>
      </c>
      <c r="N9" s="5">
        <f>IF(L9-M9+N8&gt;$B$7,$B$7,IF(L9-M9+N8&gt;0,L9-M9+N8,0))</f>
        <v>132</v>
      </c>
      <c r="O9" s="8">
        <f>N9/$B$7</f>
        <v>0.88</v>
      </c>
    </row>
    <row r="10" spans="1:15" x14ac:dyDescent="0.3">
      <c r="A10" t="s">
        <v>43</v>
      </c>
      <c r="B10">
        <f>+B7/B2</f>
        <v>25</v>
      </c>
      <c r="C10" t="s">
        <v>3</v>
      </c>
      <c r="D10" t="s">
        <v>46</v>
      </c>
      <c r="J10" s="6"/>
      <c r="K10" s="9">
        <v>9</v>
      </c>
      <c r="L10" s="5">
        <v>0</v>
      </c>
      <c r="M10" s="5">
        <f t="shared" si="1"/>
        <v>6</v>
      </c>
      <c r="N10" s="5">
        <f>IF(L10-M10+N9&gt;$B$7,$B$7,IF(L10-M10+N9&gt;0,L10-M10+N9,0))</f>
        <v>126</v>
      </c>
      <c r="O10" s="8">
        <f>N10/$B$7</f>
        <v>0.84</v>
      </c>
    </row>
    <row r="11" spans="1:15" x14ac:dyDescent="0.3">
      <c r="A11" t="s">
        <v>44</v>
      </c>
      <c r="B11">
        <f>+N25/B2</f>
        <v>6</v>
      </c>
      <c r="C11" t="s">
        <v>3</v>
      </c>
      <c r="D11" t="s">
        <v>45</v>
      </c>
      <c r="J11" s="6"/>
      <c r="K11" s="9">
        <v>10</v>
      </c>
      <c r="L11" s="5">
        <v>0</v>
      </c>
      <c r="M11" s="5">
        <f t="shared" si="1"/>
        <v>6</v>
      </c>
      <c r="N11" s="5">
        <f>IF(L11-M11+N10&gt;$B$7,$B$7,IF(L11-M11+N10&gt;0,L11-M11+N10,0))</f>
        <v>120</v>
      </c>
      <c r="O11" s="8">
        <f>N11/$B$7</f>
        <v>0.8</v>
      </c>
    </row>
    <row r="12" spans="1:15" x14ac:dyDescent="0.3">
      <c r="J12" s="6"/>
      <c r="K12" s="9">
        <v>11</v>
      </c>
      <c r="L12" s="5">
        <v>0</v>
      </c>
      <c r="M12" s="5">
        <f t="shared" si="1"/>
        <v>6</v>
      </c>
      <c r="N12" s="5">
        <f>IF(L12-M12+N11&gt;$B$7,$B$7,IF(L12-M12+N11&gt;0,L12-M12+N11,0))</f>
        <v>114</v>
      </c>
      <c r="O12" s="8">
        <f>N12/$B$7</f>
        <v>0.76</v>
      </c>
    </row>
    <row r="13" spans="1:15" x14ac:dyDescent="0.3">
      <c r="J13" s="6"/>
      <c r="K13" s="9">
        <v>12</v>
      </c>
      <c r="L13" s="5">
        <v>0</v>
      </c>
      <c r="M13" s="5">
        <f t="shared" si="1"/>
        <v>6</v>
      </c>
      <c r="N13" s="5">
        <f>IF(L13-M13+N12&gt;$B$7,$B$7,IF(L13-M13+N12&gt;0,L13-M13+N12,0))</f>
        <v>108</v>
      </c>
      <c r="O13" s="8">
        <f>N13/$B$7</f>
        <v>0.72</v>
      </c>
    </row>
    <row r="14" spans="1:15" x14ac:dyDescent="0.3">
      <c r="A14" t="s">
        <v>26</v>
      </c>
      <c r="B14" s="4">
        <v>60</v>
      </c>
      <c r="C14" t="s">
        <v>1</v>
      </c>
      <c r="J14" s="6"/>
      <c r="K14" s="9">
        <v>13</v>
      </c>
      <c r="L14" s="5">
        <v>0</v>
      </c>
      <c r="M14" s="5">
        <f t="shared" si="1"/>
        <v>6</v>
      </c>
      <c r="N14" s="5">
        <f>IF(L14-M14+N13&gt;$B$7,$B$7,IF(L14-M14+N13&gt;0,L14-M14+N13,0))</f>
        <v>102</v>
      </c>
      <c r="O14" s="8">
        <f>N14/$B$7</f>
        <v>0.68</v>
      </c>
    </row>
    <row r="15" spans="1:15" x14ac:dyDescent="0.3">
      <c r="A15" t="s">
        <v>25</v>
      </c>
      <c r="B15" s="4">
        <v>300</v>
      </c>
      <c r="C15" t="s">
        <v>0</v>
      </c>
      <c r="D15" s="1">
        <v>36324</v>
      </c>
      <c r="E15" s="2" t="s">
        <v>10</v>
      </c>
      <c r="J15" s="6"/>
      <c r="K15" s="9">
        <v>14</v>
      </c>
      <c r="L15" s="5">
        <v>0</v>
      </c>
      <c r="M15" s="5">
        <f t="shared" si="1"/>
        <v>6</v>
      </c>
      <c r="N15" s="5">
        <f>IF(L15-M15+N14&gt;$B$7,$B$7,IF(L15-M15+N14&gt;0,L15-M15+N14,0))</f>
        <v>96</v>
      </c>
      <c r="O15" s="8">
        <f>N15/$B$7</f>
        <v>0.64</v>
      </c>
    </row>
    <row r="16" spans="1:15" x14ac:dyDescent="0.3">
      <c r="A16" t="s">
        <v>7</v>
      </c>
      <c r="B16" s="4">
        <v>2</v>
      </c>
      <c r="J16" s="6"/>
      <c r="K16" s="9">
        <v>15</v>
      </c>
      <c r="L16" s="5">
        <v>0</v>
      </c>
      <c r="M16" s="5">
        <f t="shared" si="1"/>
        <v>6</v>
      </c>
      <c r="N16" s="5">
        <f>IF(L16-M16+N15&gt;$B$7,$B$7,IF(L16-M16+N15&gt;0,L16-M16+N15,0))</f>
        <v>90</v>
      </c>
      <c r="O16" s="8">
        <f>N16/$B$7</f>
        <v>0.6</v>
      </c>
    </row>
    <row r="17" spans="1:15" x14ac:dyDescent="0.3">
      <c r="A17" t="s">
        <v>8</v>
      </c>
      <c r="B17">
        <f>+B16*B15</f>
        <v>600</v>
      </c>
      <c r="C17" t="s">
        <v>0</v>
      </c>
      <c r="J17" s="6"/>
      <c r="K17" s="9">
        <v>16</v>
      </c>
      <c r="L17" s="5">
        <v>0</v>
      </c>
      <c r="M17" s="5">
        <f t="shared" si="1"/>
        <v>6</v>
      </c>
      <c r="N17" s="5">
        <f>IF(L17-M17+N16&gt;$B$7,$B$7,IF(L17-M17+N16&gt;0,L17-M17+N16,0))</f>
        <v>84</v>
      </c>
      <c r="O17" s="8">
        <f>N17/$B$7</f>
        <v>0.56000000000000005</v>
      </c>
    </row>
    <row r="18" spans="1:15" x14ac:dyDescent="0.3">
      <c r="A18" t="s">
        <v>27</v>
      </c>
      <c r="B18">
        <v>12</v>
      </c>
      <c r="C18" t="s">
        <v>2</v>
      </c>
      <c r="J18" s="6"/>
      <c r="K18" s="9">
        <v>17</v>
      </c>
      <c r="L18" s="5">
        <v>0</v>
      </c>
      <c r="M18" s="5">
        <f t="shared" si="1"/>
        <v>6</v>
      </c>
      <c r="N18" s="5">
        <f>IF(L18-M18+N17&gt;$B$7,$B$7,IF(L18-M18+N17&gt;0,L18-M18+N17,0))</f>
        <v>78</v>
      </c>
      <c r="O18" s="8">
        <f>N18/$B$7</f>
        <v>0.52</v>
      </c>
    </row>
    <row r="19" spans="1:15" x14ac:dyDescent="0.3">
      <c r="A19" t="s">
        <v>28</v>
      </c>
      <c r="B19">
        <f>+B17/B18</f>
        <v>50</v>
      </c>
      <c r="C19" t="s">
        <v>1</v>
      </c>
      <c r="J19" s="6"/>
      <c r="K19" s="9">
        <v>18</v>
      </c>
      <c r="L19" s="5">
        <v>0</v>
      </c>
      <c r="M19" s="5">
        <f t="shared" si="1"/>
        <v>6</v>
      </c>
      <c r="N19" s="5">
        <f>IF(L19-M19+N18&gt;$B$7,$B$7,IF(L19-M19+N18&gt;0,L19-M19+N18,0))</f>
        <v>72</v>
      </c>
      <c r="O19" s="8">
        <f>N19/$B$7</f>
        <v>0.48</v>
      </c>
    </row>
    <row r="20" spans="1:15" x14ac:dyDescent="0.3">
      <c r="A20" t="s">
        <v>6</v>
      </c>
      <c r="B20">
        <f>+B7/B19</f>
        <v>3</v>
      </c>
      <c r="C20" t="s">
        <v>3</v>
      </c>
      <c r="D20" t="s">
        <v>22</v>
      </c>
      <c r="J20" s="6"/>
      <c r="K20" s="9">
        <v>19</v>
      </c>
      <c r="L20" s="5">
        <v>0</v>
      </c>
      <c r="M20" s="5">
        <f>M19</f>
        <v>6</v>
      </c>
      <c r="N20" s="5">
        <f>IF(L20-M20+N19&gt;$B$7,$B$7,IF(L20-M20+N19&gt;0,L20-M20+N19,0))</f>
        <v>66</v>
      </c>
      <c r="O20" s="8">
        <f>N20/$B$7</f>
        <v>0.44</v>
      </c>
    </row>
    <row r="21" spans="1:15" x14ac:dyDescent="0.3">
      <c r="J21" s="6"/>
      <c r="K21" s="9">
        <v>20</v>
      </c>
      <c r="L21" s="5">
        <v>0</v>
      </c>
      <c r="M21" s="5">
        <f t="shared" si="1"/>
        <v>6</v>
      </c>
      <c r="N21" s="5">
        <f>IF(L21-M21+N20&gt;$B$7,$B$7,IF(L21-M21+N20&gt;0,L21-M21+N20,0))</f>
        <v>60</v>
      </c>
      <c r="O21" s="8">
        <f>N21/$B$7</f>
        <v>0.4</v>
      </c>
    </row>
    <row r="22" spans="1:15" x14ac:dyDescent="0.3">
      <c r="A22" t="s">
        <v>14</v>
      </c>
      <c r="D22" s="1">
        <v>6036</v>
      </c>
      <c r="E22" s="2" t="s">
        <v>15</v>
      </c>
      <c r="J22" s="6"/>
      <c r="K22" s="9">
        <v>21</v>
      </c>
      <c r="L22" s="5">
        <v>0</v>
      </c>
      <c r="M22" s="5">
        <f t="shared" si="1"/>
        <v>6</v>
      </c>
      <c r="N22" s="5">
        <f>IF(L22-M22+N21&gt;$B$7,$B$7,IF(L22-M22+N21&gt;0,L22-M22+N21,0))</f>
        <v>54</v>
      </c>
      <c r="O22" s="8">
        <f>N22/$B$7</f>
        <v>0.36</v>
      </c>
    </row>
    <row r="23" spans="1:15" x14ac:dyDescent="0.3">
      <c r="J23" s="6"/>
      <c r="K23" s="9">
        <v>22</v>
      </c>
      <c r="L23" s="5">
        <v>0</v>
      </c>
      <c r="M23" s="5">
        <f t="shared" si="1"/>
        <v>6</v>
      </c>
      <c r="N23" s="5">
        <f>IF(L23-M23+N22&gt;$B$7,$B$7,IF(L23-M23+N22&gt;0,L23-M23+N22,0))</f>
        <v>48</v>
      </c>
      <c r="O23" s="8">
        <f>N23/$B$7</f>
        <v>0.32</v>
      </c>
    </row>
    <row r="24" spans="1:15" x14ac:dyDescent="0.3">
      <c r="A24" t="s">
        <v>40</v>
      </c>
      <c r="D24" s="1">
        <v>20320</v>
      </c>
      <c r="E24" s="2" t="s">
        <v>16</v>
      </c>
      <c r="J24" s="6"/>
      <c r="K24" s="9">
        <v>23</v>
      </c>
      <c r="L24" s="5">
        <v>0</v>
      </c>
      <c r="M24" s="5">
        <f t="shared" si="1"/>
        <v>6</v>
      </c>
      <c r="N24" s="5">
        <f>IF(L24-M24+N23&gt;$B$7,$B$7,IF(L24-M24+N23&gt;0,L24-M24+N23,0))</f>
        <v>42</v>
      </c>
      <c r="O24" s="8">
        <f>N24/$B$7</f>
        <v>0.28000000000000003</v>
      </c>
    </row>
    <row r="25" spans="1:15" x14ac:dyDescent="0.3">
      <c r="J25" s="6"/>
      <c r="K25" s="9">
        <v>24</v>
      </c>
      <c r="L25" s="5">
        <v>0</v>
      </c>
      <c r="M25" s="5">
        <f t="shared" si="1"/>
        <v>6</v>
      </c>
      <c r="N25" s="5">
        <f>IF(L25-M25+N24&gt;$B$7,$B$7,IF(L25-M25+N24&gt;0,L25-M25+N24,0))</f>
        <v>36</v>
      </c>
      <c r="O25" s="8">
        <f>N25/$B$7</f>
        <v>0.24</v>
      </c>
    </row>
    <row r="26" spans="1:15" x14ac:dyDescent="0.3">
      <c r="C26" s="3" t="s">
        <v>9</v>
      </c>
      <c r="D26" s="12">
        <f>SUM(D1:D25)</f>
        <v>248633</v>
      </c>
      <c r="E26" t="s">
        <v>48</v>
      </c>
      <c r="G26" t="s">
        <v>52</v>
      </c>
      <c r="H26">
        <v>940.21</v>
      </c>
      <c r="I26" t="s">
        <v>51</v>
      </c>
      <c r="J26" s="6" t="s">
        <v>24</v>
      </c>
      <c r="K26" s="7">
        <v>1</v>
      </c>
      <c r="L26" s="5">
        <f>B19</f>
        <v>50</v>
      </c>
      <c r="M26" s="5">
        <f t="shared" si="1"/>
        <v>6</v>
      </c>
      <c r="N26" s="5">
        <f>IF(L26-M26+N25&gt;$B$7,$B$7,IF(L26-M26+N25&gt;0,L26-M26+N25,0))</f>
        <v>80</v>
      </c>
      <c r="O26" s="8">
        <f>N26/$B$7</f>
        <v>0.53333333333333333</v>
      </c>
    </row>
    <row r="27" spans="1:15" x14ac:dyDescent="0.3">
      <c r="D27" s="12">
        <f>D26/H26</f>
        <v>264.44411354910073</v>
      </c>
      <c r="E27" s="3" t="s">
        <v>47</v>
      </c>
      <c r="J27" s="6"/>
      <c r="K27" s="7">
        <v>2</v>
      </c>
      <c r="L27" s="5">
        <f>L26</f>
        <v>50</v>
      </c>
      <c r="M27" s="5">
        <f t="shared" si="1"/>
        <v>6</v>
      </c>
      <c r="N27" s="5">
        <f>IF(L27-M27+N26&gt;$B$7,$B$7,IF(L27-M27+N26&gt;0,L27-M27+N26,0))</f>
        <v>124</v>
      </c>
      <c r="O27" s="8">
        <f>N27/$B$7</f>
        <v>0.82666666666666666</v>
      </c>
    </row>
    <row r="28" spans="1:15" x14ac:dyDescent="0.3">
      <c r="J28" s="6"/>
      <c r="K28" s="7">
        <v>3</v>
      </c>
      <c r="L28" s="5">
        <f t="shared" ref="L28:L30" si="2">L27</f>
        <v>50</v>
      </c>
      <c r="M28" s="5">
        <f t="shared" si="1"/>
        <v>6</v>
      </c>
      <c r="N28" s="5">
        <f>IF(L28-M28+N27&gt;$B$7,$B$7,IF(L28-M28+N27&gt;0,L28-M28+N27,0))</f>
        <v>150</v>
      </c>
      <c r="O28" s="8">
        <f>N28/$B$7</f>
        <v>1</v>
      </c>
    </row>
    <row r="29" spans="1:15" x14ac:dyDescent="0.3">
      <c r="A29" s="11" t="s">
        <v>39</v>
      </c>
      <c r="J29" s="6"/>
      <c r="K29" s="7">
        <v>4</v>
      </c>
      <c r="L29" s="5">
        <f t="shared" si="2"/>
        <v>50</v>
      </c>
      <c r="M29" s="5">
        <f t="shared" si="1"/>
        <v>6</v>
      </c>
      <c r="N29" s="5">
        <f>IF(L29-M29+N28&gt;$B$7,$B$7,IF(L29-M29+N28&gt;0,L29-M29+N28,0))</f>
        <v>150</v>
      </c>
      <c r="O29" s="8">
        <f>N29/$B$7</f>
        <v>1</v>
      </c>
    </row>
    <row r="30" spans="1:15" x14ac:dyDescent="0.3">
      <c r="J30" s="6"/>
      <c r="K30" s="7">
        <v>5</v>
      </c>
      <c r="L30" s="5">
        <f t="shared" si="2"/>
        <v>50</v>
      </c>
      <c r="M30" s="5">
        <f t="shared" si="1"/>
        <v>6</v>
      </c>
      <c r="N30" s="5">
        <f>IF(L30-M30+N29&gt;$B$7,$B$7,IF(L30-M30+N29&gt;0,L30-M30+N29,0))</f>
        <v>150</v>
      </c>
      <c r="O30" s="8">
        <f>N30/$B$7</f>
        <v>1</v>
      </c>
    </row>
    <row r="31" spans="1:15" x14ac:dyDescent="0.3">
      <c r="A31" t="s">
        <v>31</v>
      </c>
      <c r="J31" s="6"/>
      <c r="K31" s="10">
        <v>6</v>
      </c>
      <c r="L31" s="5">
        <v>0</v>
      </c>
      <c r="M31" s="5">
        <f t="shared" si="1"/>
        <v>6</v>
      </c>
      <c r="N31" s="5">
        <f>IF(L31-M31+N30&gt;$B$7,$B$7,IF(L31-M31+N30&gt;0,L31-M31+N30,0))</f>
        <v>144</v>
      </c>
      <c r="O31" s="8">
        <f>N31/$B$7</f>
        <v>0.96</v>
      </c>
    </row>
    <row r="32" spans="1:15" x14ac:dyDescent="0.3">
      <c r="J32" s="6"/>
      <c r="K32" s="10">
        <v>7</v>
      </c>
      <c r="L32" s="5">
        <v>0</v>
      </c>
      <c r="M32" s="5">
        <f t="shared" si="1"/>
        <v>6</v>
      </c>
      <c r="N32" s="5">
        <f>IF(L32-M32+N31&gt;$B$7,$B$7,IF(L32-M32+N31&gt;0,L32-M32+N31,0))</f>
        <v>138</v>
      </c>
      <c r="O32" s="8">
        <f>N32/$B$7</f>
        <v>0.92</v>
      </c>
    </row>
    <row r="33" spans="1:15" x14ac:dyDescent="0.3">
      <c r="E33" t="s">
        <v>36</v>
      </c>
      <c r="J33" s="6"/>
      <c r="K33" s="10">
        <v>8</v>
      </c>
      <c r="L33" s="5">
        <v>0</v>
      </c>
      <c r="M33" s="5">
        <f t="shared" si="1"/>
        <v>6</v>
      </c>
      <c r="N33" s="5">
        <f>IF(L33-M33+N32&gt;$B$7,$B$7,IF(L33-M33+N32&gt;0,L33-M33+N32,0))</f>
        <v>132</v>
      </c>
      <c r="O33" s="8">
        <f>N33/$B$7</f>
        <v>0.88</v>
      </c>
    </row>
    <row r="34" spans="1:15" x14ac:dyDescent="0.3">
      <c r="C34" t="s">
        <v>30</v>
      </c>
      <c r="G34" t="s">
        <v>32</v>
      </c>
      <c r="J34" s="6"/>
      <c r="K34" s="10">
        <v>9</v>
      </c>
      <c r="L34" s="5">
        <v>0</v>
      </c>
      <c r="M34" s="5">
        <f t="shared" si="1"/>
        <v>6</v>
      </c>
      <c r="N34" s="5">
        <f>IF(L34-M34+N33&gt;$B$7,$B$7,IF(L34-M34+N33&gt;0,L34-M34+N33,0))</f>
        <v>126</v>
      </c>
      <c r="O34" s="8">
        <f>N34/$B$7</f>
        <v>0.84</v>
      </c>
    </row>
    <row r="35" spans="1:15" x14ac:dyDescent="0.3">
      <c r="J35" s="6"/>
      <c r="K35" s="10">
        <v>10</v>
      </c>
      <c r="L35" s="5">
        <v>0</v>
      </c>
      <c r="M35" s="5">
        <f t="shared" si="1"/>
        <v>6</v>
      </c>
      <c r="N35" s="5">
        <f>IF(L35-M35+N34&gt;$B$7,$B$7,IF(L35-M35+N34&gt;0,L35-M35+N34,0))</f>
        <v>120</v>
      </c>
      <c r="O35" s="8">
        <f>N35/$B$7</f>
        <v>0.8</v>
      </c>
    </row>
    <row r="36" spans="1:15" x14ac:dyDescent="0.3">
      <c r="J36" s="6"/>
      <c r="K36" s="10">
        <v>11</v>
      </c>
      <c r="L36" s="5">
        <v>0</v>
      </c>
      <c r="M36" s="5">
        <f t="shared" si="1"/>
        <v>6</v>
      </c>
      <c r="N36" s="5">
        <f>IF(L36-M36+N35&gt;$B$7,$B$7,IF(L36-M36+N35&gt;0,L36-M36+N35,0))</f>
        <v>114</v>
      </c>
      <c r="O36" s="8">
        <f>N36/$B$7</f>
        <v>0.76</v>
      </c>
    </row>
    <row r="37" spans="1:15" x14ac:dyDescent="0.3">
      <c r="J37" s="6"/>
      <c r="K37" s="10">
        <v>12</v>
      </c>
      <c r="L37" s="5">
        <v>0</v>
      </c>
      <c r="M37" s="5">
        <f t="shared" si="1"/>
        <v>6</v>
      </c>
      <c r="N37" s="5">
        <f>IF(L37-M37+N36&gt;$B$7,$B$7,IF(L37-M37+N36&gt;0,L37-M37+N36,0))</f>
        <v>108</v>
      </c>
      <c r="O37" s="8">
        <f>N37/$B$7</f>
        <v>0.72</v>
      </c>
    </row>
    <row r="38" spans="1:15" x14ac:dyDescent="0.3">
      <c r="C38" t="s">
        <v>34</v>
      </c>
      <c r="J38" s="6"/>
      <c r="K38" s="10">
        <v>13</v>
      </c>
      <c r="L38" s="5">
        <v>0</v>
      </c>
      <c r="M38" s="5">
        <f t="shared" si="1"/>
        <v>6</v>
      </c>
      <c r="N38" s="5">
        <f>IF(L38-M38+N37&gt;$B$7,$B$7,IF(L38-M38+N37&gt;0,L38-M38+N37,0))</f>
        <v>102</v>
      </c>
      <c r="O38" s="8">
        <f>N38/$B$7</f>
        <v>0.68</v>
      </c>
    </row>
    <row r="39" spans="1:15" x14ac:dyDescent="0.3">
      <c r="J39" s="6"/>
      <c r="K39" s="10">
        <v>14</v>
      </c>
      <c r="L39" s="5">
        <v>0</v>
      </c>
      <c r="M39" s="5">
        <f t="shared" si="1"/>
        <v>6</v>
      </c>
      <c r="N39" s="5">
        <f>IF(L39-M39+N38&gt;$B$7,$B$7,IF(L39-M39+N38&gt;0,L39-M39+N38,0))</f>
        <v>96</v>
      </c>
      <c r="O39" s="8">
        <f>N39/$B$7</f>
        <v>0.64</v>
      </c>
    </row>
    <row r="40" spans="1:15" x14ac:dyDescent="0.3">
      <c r="A40" t="s">
        <v>35</v>
      </c>
      <c r="J40" s="6"/>
      <c r="K40" s="10">
        <v>15</v>
      </c>
      <c r="L40" s="5">
        <v>0</v>
      </c>
      <c r="M40" s="5">
        <f t="shared" si="1"/>
        <v>6</v>
      </c>
      <c r="N40" s="5">
        <f>IF(L40-M40+N39&gt;$B$7,$B$7,IF(L40-M40+N39&gt;0,L40-M40+N39,0))</f>
        <v>90</v>
      </c>
      <c r="O40" s="8">
        <f>N40/$B$7</f>
        <v>0.6</v>
      </c>
    </row>
    <row r="41" spans="1:15" x14ac:dyDescent="0.3">
      <c r="J41" s="6"/>
      <c r="K41" s="10">
        <v>16</v>
      </c>
      <c r="L41" s="5">
        <v>0</v>
      </c>
      <c r="M41" s="5">
        <f t="shared" si="1"/>
        <v>6</v>
      </c>
      <c r="N41" s="5">
        <f>IF(L41-M41+N40&gt;$B$7,$B$7,IF(L41-M41+N40&gt;0,L41-M41+N40,0))</f>
        <v>84</v>
      </c>
      <c r="O41" s="8">
        <f>N41/$B$7</f>
        <v>0.56000000000000005</v>
      </c>
    </row>
    <row r="42" spans="1:15" x14ac:dyDescent="0.3">
      <c r="J42" s="6"/>
      <c r="K42" s="10">
        <v>17</v>
      </c>
      <c r="L42" s="5">
        <v>0</v>
      </c>
      <c r="M42" s="5">
        <f t="shared" si="1"/>
        <v>6</v>
      </c>
      <c r="N42" s="5">
        <f>IF(L42-M42+N41&gt;$B$7,$B$7,IF(L42-M42+N41&gt;0,L42-M42+N41,0))</f>
        <v>78</v>
      </c>
      <c r="O42" s="8">
        <f>N42/$B$7</f>
        <v>0.52</v>
      </c>
    </row>
    <row r="43" spans="1:15" x14ac:dyDescent="0.3">
      <c r="J43" s="6"/>
      <c r="K43" s="10">
        <v>18</v>
      </c>
      <c r="L43" s="5">
        <v>0</v>
      </c>
      <c r="M43" s="5">
        <f t="shared" si="1"/>
        <v>6</v>
      </c>
      <c r="N43" s="5">
        <f>IF(L43-M43+N42&gt;$B$7,$B$7,IF(L43-M43+N42&gt;0,L43-M43+N42,0))</f>
        <v>72</v>
      </c>
      <c r="O43" s="8">
        <f>N43/$B$7</f>
        <v>0.48</v>
      </c>
    </row>
    <row r="44" spans="1:15" x14ac:dyDescent="0.3">
      <c r="J44" s="6"/>
      <c r="K44" s="10">
        <v>19</v>
      </c>
      <c r="L44" s="5">
        <v>0</v>
      </c>
      <c r="M44" s="5">
        <f t="shared" si="1"/>
        <v>6</v>
      </c>
      <c r="N44" s="5">
        <f>IF(L44-M44+N43&gt;$B$7,$B$7,IF(L44-M44+N43&gt;0,L44-M44+N43,0))</f>
        <v>66</v>
      </c>
      <c r="O44" s="8">
        <f>N44/$B$7</f>
        <v>0.44</v>
      </c>
    </row>
    <row r="45" spans="1:15" x14ac:dyDescent="0.3">
      <c r="J45" s="6"/>
      <c r="K45" s="10">
        <v>20</v>
      </c>
      <c r="L45" s="5">
        <v>0</v>
      </c>
      <c r="M45" s="5">
        <f t="shared" si="1"/>
        <v>6</v>
      </c>
      <c r="N45" s="5">
        <f>IF(L45-M45+N44&gt;$B$7,$B$7,IF(L45-M45+N44&gt;0,L45-M45+N44,0))</f>
        <v>60</v>
      </c>
      <c r="O45" s="8">
        <f>N45/$B$7</f>
        <v>0.4</v>
      </c>
    </row>
    <row r="46" spans="1:15" x14ac:dyDescent="0.3">
      <c r="E46" t="s">
        <v>41</v>
      </c>
      <c r="J46" s="6"/>
      <c r="K46" s="10">
        <v>21</v>
      </c>
      <c r="L46" s="5">
        <v>0</v>
      </c>
      <c r="M46" s="5">
        <f t="shared" si="1"/>
        <v>6</v>
      </c>
      <c r="N46" s="5">
        <f>IF(L46-M46+N45&gt;$B$7,$B$7,IF(L46-M46+N45&gt;0,L46-M46+N45,0))</f>
        <v>54</v>
      </c>
      <c r="O46" s="8">
        <f>N46/$B$7</f>
        <v>0.36</v>
      </c>
    </row>
    <row r="47" spans="1:15" x14ac:dyDescent="0.3">
      <c r="J47" s="6"/>
      <c r="K47" s="10">
        <v>22</v>
      </c>
      <c r="L47" s="5">
        <v>0</v>
      </c>
      <c r="M47" s="5">
        <f t="shared" si="1"/>
        <v>6</v>
      </c>
      <c r="N47" s="5">
        <f>IF(L47-M47+N46&gt;$B$7,$B$7,IF(L47-M47+N46&gt;0,L47-M47+N46,0))</f>
        <v>48</v>
      </c>
      <c r="O47" s="8">
        <f>N47/$B$7</f>
        <v>0.32</v>
      </c>
    </row>
    <row r="48" spans="1:15" x14ac:dyDescent="0.3">
      <c r="J48" s="6"/>
      <c r="K48" s="10">
        <v>23</v>
      </c>
      <c r="L48" s="5">
        <v>0</v>
      </c>
      <c r="M48" s="5">
        <f t="shared" si="1"/>
        <v>6</v>
      </c>
      <c r="N48" s="5">
        <f>IF(L48-M48+N47&gt;$B$7,$B$7,IF(L48-M48+N47&gt;0,L48-M48+N47,0))</f>
        <v>42</v>
      </c>
      <c r="O48" s="8">
        <f>N48/$B$7</f>
        <v>0.28000000000000003</v>
      </c>
    </row>
    <row r="49" spans="7:15" x14ac:dyDescent="0.3">
      <c r="J49" s="6"/>
      <c r="K49" s="10">
        <v>24</v>
      </c>
      <c r="L49" s="5">
        <v>0</v>
      </c>
      <c r="M49" s="5">
        <f t="shared" si="1"/>
        <v>6</v>
      </c>
      <c r="N49" s="5">
        <f>IF(L49-M49+N48&gt;$B$7,$B$7,IF(L49-M49+N48&gt;0,L49-M49+N48,0))</f>
        <v>36</v>
      </c>
      <c r="O49" s="8">
        <f>N49/$B$7</f>
        <v>0.24</v>
      </c>
    </row>
    <row r="50" spans="7:15" x14ac:dyDescent="0.3">
      <c r="G50" t="s">
        <v>33</v>
      </c>
    </row>
    <row r="51" spans="7:15" x14ac:dyDescent="0.3">
      <c r="G51" t="s">
        <v>37</v>
      </c>
    </row>
    <row r="52" spans="7:15" x14ac:dyDescent="0.3">
      <c r="G52" t="s">
        <v>38</v>
      </c>
    </row>
  </sheetData>
  <mergeCells count="2">
    <mergeCell ref="J2:J25"/>
    <mergeCell ref="J26:J49"/>
  </mergeCells>
  <conditionalFormatting sqref="O1:O4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E7" r:id="rId1" xr:uid="{C4A31E8C-2BEA-4866-B7DD-51E52987F120}"/>
    <hyperlink ref="E15" r:id="rId2" xr:uid="{A382F373-2C31-4F75-A19F-C20F2ABEE3B1}"/>
    <hyperlink ref="E22" r:id="rId3" xr:uid="{B2EFB979-3982-4456-BF03-4805D7D64042}"/>
    <hyperlink ref="E24" r:id="rId4" xr:uid="{9B5CF149-CB9C-4032-BCBF-2F00DFB06384}"/>
    <hyperlink ref="E1" r:id="rId5" xr:uid="{1A820713-3729-4D38-92BD-0FFDA06C4D1A}"/>
  </hyperlinks>
  <pageMargins left="0.7" right="0.7" top="0.75" bottom="0.75" header="0.3" footer="0.3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Fumex</dc:creator>
  <cp:lastModifiedBy>Gerencia Fumex</cp:lastModifiedBy>
  <dcterms:created xsi:type="dcterms:W3CDTF">2025-05-05T18:37:25Z</dcterms:created>
  <dcterms:modified xsi:type="dcterms:W3CDTF">2025-05-06T16:13:26Z</dcterms:modified>
</cp:coreProperties>
</file>